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S:\BUILDING INSP\SOP -  Standard Operating Procedures\Plan Check\Mechanical\"/>
    </mc:Choice>
  </mc:AlternateContent>
  <xr:revisionPtr revIDLastSave="0" documentId="13_ncr:1_{2FB14172-8D3D-461D-B1B5-09043443F473}" xr6:coauthVersionLast="47" xr6:coauthVersionMax="47" xr10:uidLastSave="{00000000-0000-0000-0000-000000000000}"/>
  <bookViews>
    <workbookView xWindow="18588" yWindow="17328" windowWidth="23256" windowHeight="12456" xr2:uid="{00000000-000D-0000-FFFF-FFFF00000000}"/>
  </bookViews>
  <sheets>
    <sheet name="CEnC 150.2(b) Checklist" sheetId="4" r:id="rId1"/>
    <sheet name="Background" sheetId="5"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5" l="1" a="1"/>
  <c r="E9" i="5" s="1"/>
  <c r="B9" i="5" a="1"/>
  <c r="B9" i="5" s="1"/>
  <c r="A15" i="5"/>
  <c r="A14" i="5" a="1"/>
  <c r="A14" i="5" s="1"/>
  <c r="A13" i="5" a="1"/>
  <c r="A13" i="5" s="1"/>
  <c r="D12" i="5" l="1"/>
  <c r="C16" i="4"/>
  <c r="C18" i="4" l="1"/>
  <c r="C19" i="4" l="1"/>
  <c r="B22" i="4" s="1"/>
  <c r="C7" i="4"/>
  <c r="C26" i="4" l="1"/>
  <c r="B26" i="4"/>
  <c r="B24" i="4"/>
  <c r="C24" i="4"/>
  <c r="C22" i="4"/>
  <c r="B2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<sst xmlns="http://schemas.openxmlformats.org/spreadsheetml/2006/main" count="40" uniqueCount="37">
  <si>
    <t>For Single Family Residence Only</t>
  </si>
  <si>
    <t>Site Address:</t>
  </si>
  <si>
    <t>Applicant Name:</t>
  </si>
  <si>
    <t>Date:</t>
  </si>
  <si>
    <t>Are the air handler and ducts located in the attic?</t>
  </si>
  <si>
    <t>Yes</t>
  </si>
  <si>
    <t>No</t>
  </si>
  <si>
    <t>What is the existing ceiling insulation?</t>
  </si>
  <si>
    <t>Insulation Table</t>
  </si>
  <si>
    <t>Column1</t>
  </si>
  <si>
    <t>% Ducts Changed</t>
  </si>
  <si>
    <t>HVAC Ceiling Insulation Trigger</t>
  </si>
  <si>
    <t>Is California Energy Code Section 150.2(b)IJ required?</t>
  </si>
  <si>
    <t>Air seal all accessible areas of the ceiling plane between the attic and the conditioned space.</t>
  </si>
  <si>
    <t>Recessed downlight luminaires in the ceiling shall be covered with insulation to the same depth as the rest of the ceiling. Luminaires not rated for insulation contact must be replaced or retrofitted with a fireproof cover that allows for insulation to be installed directly over the cover.</t>
  </si>
  <si>
    <t>CEnC 150.2(b)1J.iii</t>
  </si>
  <si>
    <t>CEnC 150.2(b)1J.ii</t>
  </si>
  <si>
    <t>CEnC 150.2(b)1J.i</t>
  </si>
  <si>
    <t>&lt;R-19</t>
  </si>
  <si>
    <t>Error Message Table</t>
  </si>
  <si>
    <t>R-19 to &lt;R-38</t>
  </si>
  <si>
    <t xml:space="preserve">Please fill in the boxes in red. </t>
  </si>
  <si>
    <t>&gt;=R-38</t>
  </si>
  <si>
    <t>Applicant Email or Phone Number:</t>
  </si>
  <si>
    <t>I acknowledge that the information provided is accurate and truthful to the best of my knowledge.</t>
  </si>
  <si>
    <t>R Value per Inch:   Fiberglass = R3.7/in, Mineral Wool = R-4.3/in</t>
  </si>
  <si>
    <t>Please fill in your name, contact info, and address.</t>
  </si>
  <si>
    <t>Requirements:</t>
  </si>
  <si>
    <t>Section Triggered?</t>
  </si>
  <si>
    <t xml:space="preserve">  </t>
  </si>
  <si>
    <t>Select the R Value of the existing insulation from the drop down menu.</t>
  </si>
  <si>
    <t>Provide R-49 insulation at the ceiling level.                                      (Or weighted U-factor 0.20 or less)</t>
  </si>
  <si>
    <t>Type your name</t>
  </si>
  <si>
    <t>Yes or No</t>
  </si>
  <si>
    <t>Select Yes or No</t>
  </si>
  <si>
    <t>Please enter your name in the acknowledgment below.</t>
  </si>
  <si>
    <t>Is more than 75% of the existing ducts being replaced?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</si>
</sst>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b/>
      <u/>
      <sz val="11"/>
      <color theme="1"/>
      <name val="Calibri"/>
      <family val="2"/>
      <scheme val="minor"/>
    </font>
    <font>
      <sz val="11"/>
      <name val="Calibri"/>
      <family val="2"/>
      <scheme val="minor"/>
    </font>
    <font>
      <sz val="11"/>
      <color rgb="FFFF0000"/>
      <name val="Calibri"/>
      <family val="2"/>
      <scheme val="minor"/>
    </font>
    <font>
      <b/>
      <sz val="11"/>
      <color rgb="FFFF0000"/>
      <name val="Calibri"/>
      <family val="2"/>
      <scheme val="minor"/>
    </font>
  </fonts>
  <fills count="5">
    <fill>
      <patternFill patternType="none"/>
    </fill>
    <fill>
      <patternFill patternType="gray125"/>
    </fill>
    <fill>
      <patternFill patternType="solid">
        <fgColor theme="9" tint="0.59999389629810485"/>
        <bgColor indexed="64"/>
      </patternFill>
    </fill>
    <fill>
      <patternFill patternType="solid">
        <fgColor rgb="FFFF7C80"/>
        <bgColor indexed="64"/>
      </patternFill>
    </fill>
    <fill>
      <patternFill patternType="solid">
        <fgColor theme="9" tint="0.79998168889431442"/>
        <bgColor indexed="64"/>
      </patternFill>
    </fill>
  </fills>
  <borders count="10">
    <border>
      <left/>
      <right/>
      <top/>
      <bottom/>
      <diagonal/>
    </border>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cellStyleXfs>
  <cellXfs count="51">
    <xf numFmtId="0" fontId="0" fillId="0" borderId="0" xfId="0" applyFont="1" applyAlignment="1"/>
    <xf numFmtId="0" fontId="0" fillId="0" borderId="1" xfId="0" applyFont="1" applyBorder="1" applyAlignment="1"/>
    <xf numFmtId="0" fontId="0" fillId="0" borderId="1" xfId="0" applyBorder="1" applyAlignment="1">
      <alignment wrapText="1"/>
    </xf>
    <xf numFmtId="0" fontId="11" fillId="0" borderId="1" xfId="0" applyFont="1" applyBorder="1" applyAlignment="1">
      <alignment wrapText="1"/>
    </xf>
    <xf numFmtId="0" fontId="8" fillId="0" borderId="2" xfId="0" applyFont="1" applyBorder="1" applyAlignment="1">
      <alignment wrapText="1"/>
    </xf>
    <xf numFmtId="0" fontId="10" fillId="0" borderId="2" xfId="0" applyFont="1" applyBorder="1" applyAlignment="1">
      <alignment wrapText="1"/>
    </xf>
    <xf numFmtId="0" fontId="0" fillId="0" borderId="2" xfId="0" applyBorder="1" applyAlignment="1">
      <alignment wrapText="1"/>
    </xf>
    <xf numFmtId="0" fontId="5" fillId="0" borderId="4" xfId="0" applyFont="1" applyBorder="1" applyAlignment="1">
      <alignment wrapText="1"/>
    </xf>
    <xf numFmtId="0" fontId="4" fillId="0" borderId="0" xfId="0" applyFont="1" applyAlignment="1"/>
    <xf numFmtId="0" fontId="8" fillId="0" borderId="2" xfId="0" applyFont="1" applyBorder="1" applyAlignment="1">
      <alignment vertical="center" wrapText="1"/>
    </xf>
    <xf numFmtId="0" fontId="0" fillId="0" borderId="0" xfId="0" applyFont="1" applyAlignment="1" applyProtection="1"/>
    <xf numFmtId="0" fontId="8" fillId="0" borderId="0" xfId="0" applyFont="1" applyAlignment="1" applyProtection="1"/>
    <xf numFmtId="0" fontId="1" fillId="0" borderId="0" xfId="0" applyFont="1" applyAlignment="1" applyProtection="1"/>
    <xf numFmtId="0" fontId="5" fillId="0" borderId="0" xfId="0" applyFont="1" applyAlignment="1" applyProtection="1"/>
    <xf numFmtId="0" fontId="7" fillId="0" borderId="0" xfId="0" applyFont="1" applyAlignment="1" applyProtection="1"/>
    <xf numFmtId="0" fontId="6" fillId="0" borderId="0" xfId="0" applyFont="1" applyAlignment="1" applyProtection="1"/>
    <xf numFmtId="0" fontId="7" fillId="0" borderId="0" xfId="0" applyFont="1" applyAlignment="1" applyProtection="1">
      <alignment horizontal="right"/>
    </xf>
    <xf numFmtId="0" fontId="0" fillId="0" borderId="0" xfId="0" applyFont="1" applyAlignment="1" applyProtection="1">
      <alignment horizontal="right"/>
    </xf>
    <xf numFmtId="0" fontId="4" fillId="0" borderId="0" xfId="0" applyFont="1" applyProtection="1"/>
    <xf numFmtId="0" fontId="4" fillId="0" borderId="0" xfId="0" applyFont="1" applyAlignment="1" applyProtection="1"/>
    <xf numFmtId="0" fontId="2" fillId="0" borderId="0" xfId="0" applyFont="1" applyProtection="1"/>
    <xf numFmtId="0" fontId="14" fillId="2" borderId="0" xfId="0" applyFont="1" applyFill="1" applyAlignment="1" applyProtection="1">
      <alignment horizontal="left" vertical="center"/>
      <protection locked="0"/>
    </xf>
    <xf numFmtId="14" fontId="14" fillId="0" borderId="0" xfId="0" applyNumberFormat="1" applyFont="1" applyFill="1" applyAlignment="1" applyProtection="1">
      <alignment horizontal="left" vertical="center"/>
    </xf>
    <xf numFmtId="0" fontId="14" fillId="4" borderId="0" xfId="0" applyFont="1" applyFill="1" applyAlignment="1" applyProtection="1">
      <alignment horizontal="left" vertical="center"/>
      <protection locked="0"/>
    </xf>
    <xf numFmtId="0" fontId="16" fillId="0" borderId="3" xfId="0" applyFont="1" applyBorder="1" applyAlignment="1"/>
    <xf numFmtId="0" fontId="16" fillId="0" borderId="2" xfId="0" applyFont="1" applyBorder="1" applyAlignment="1">
      <alignment wrapText="1"/>
    </xf>
    <xf numFmtId="0" fontId="15" fillId="0" borderId="3" xfId="0" applyFont="1" applyBorder="1" applyAlignment="1"/>
    <xf numFmtId="0" fontId="1" fillId="0" borderId="3" xfId="0" applyFont="1" applyBorder="1" applyAlignment="1" applyProtection="1">
      <alignment horizontal="center"/>
      <protection locked="0"/>
    </xf>
    <xf numFmtId="0" fontId="13" fillId="0" borderId="0" xfId="0" applyFont="1" applyAlignment="1"/>
    <xf numFmtId="0" fontId="0" fillId="0" borderId="0" xfId="0" applyAlignment="1"/>
    <xf numFmtId="0" fontId="9" fillId="0" borderId="0" xfId="0" applyFont="1" applyAlignment="1"/>
    <xf numFmtId="0" fontId="5" fillId="0" borderId="0" xfId="0" applyFont="1" applyAlignment="1"/>
    <xf numFmtId="0" fontId="12" fillId="0" borderId="6" xfId="0" applyFont="1" applyBorder="1" applyAlignment="1"/>
    <xf numFmtId="0" fontId="0" fillId="0" borderId="7" xfId="0" applyBorder="1" applyAlignment="1"/>
    <xf numFmtId="0" fontId="0" fillId="0" borderId="8" xfId="0" applyBorder="1" applyAlignment="1"/>
    <xf numFmtId="0" fontId="0" fillId="0" borderId="2" xfId="0" applyBorder="1" applyAlignment="1"/>
    <xf numFmtId="0" fontId="12" fillId="0" borderId="2" xfId="0" applyFont="1" applyBorder="1" applyAlignment="1"/>
    <xf numFmtId="0" fontId="8" fillId="0" borderId="2" xfId="0" quotePrefix="1" applyFont="1" applyBorder="1" applyAlignment="1"/>
    <xf numFmtId="0" fontId="6" fillId="0" borderId="2" xfId="0" quotePrefix="1" applyFont="1" applyBorder="1" applyAlignment="1"/>
    <xf numFmtId="0" fontId="11" fillId="0" borderId="1" xfId="0" applyFont="1" applyBorder="1" applyAlignment="1"/>
    <xf numFmtId="0" fontId="1" fillId="0" borderId="1" xfId="0" applyFont="1" applyBorder="1" applyAlignment="1"/>
    <xf numFmtId="0" fontId="3" fillId="0" borderId="1" xfId="0" applyFont="1" applyBorder="1" applyAlignment="1"/>
    <xf numFmtId="0" fontId="4" fillId="0" borderId="1" xfId="0" applyFont="1" applyBorder="1" applyAlignment="1"/>
    <xf numFmtId="0" fontId="0" fillId="0" borderId="9" xfId="0" applyBorder="1" applyAlignment="1">
      <alignment horizontal="right"/>
    </xf>
    <xf numFmtId="0" fontId="0" fillId="0" borderId="3" xfId="0" applyBorder="1" applyAlignment="1">
      <alignment horizontal="right"/>
    </xf>
    <xf numFmtId="0" fontId="0" fillId="0" borderId="3" xfId="0" applyBorder="1" applyAlignment="1" applyProtection="1">
      <alignment horizontal="center" vertical="center"/>
      <protection locked="0"/>
    </xf>
    <xf numFmtId="0" fontId="14" fillId="3" borderId="3" xfId="0" applyFont="1" applyFill="1" applyBorder="1" applyAlignment="1">
      <alignment horizontal="center"/>
    </xf>
    <xf numFmtId="0" fontId="4" fillId="0" borderId="3" xfId="0" applyFont="1" applyBorder="1" applyAlignment="1">
      <alignment horizontal="left" vertical="center"/>
    </xf>
    <xf numFmtId="0" fontId="8" fillId="0" borderId="3" xfId="0" applyFont="1" applyBorder="1" applyAlignment="1">
      <alignment horizontal="left" vertical="center"/>
    </xf>
    <xf numFmtId="0" fontId="8" fillId="0" borderId="3" xfId="0" applyFont="1" applyBorder="1" applyAlignment="1">
      <alignment horizontal="left" vertical="top"/>
    </xf>
    <xf numFmtId="0" fontId="1" fillId="0" borderId="5" xfId="0" applyFont="1" applyBorder="1" applyAlignment="1" applyProtection="1">
      <alignment horizontal="center" vertical="center"/>
      <protection locked="0"/>
    </xf>
  </cellXfs>
  <cellStyles count="1">
    <cellStyle name="Normal" xfId="0" builtinId="0"/>
  </cellStyles>
  <dxfs count="6">
    <dxf>
      <fill>
        <patternFill>
          <bgColor theme="9" tint="0.39994506668294322"/>
        </patternFill>
      </fill>
    </dxf>
    <dxf>
      <fill>
        <patternFill>
          <bgColor rgb="FFFF9999"/>
        </patternFill>
      </fill>
    </dxf>
    <dxf>
      <font>
        <color auto="1"/>
      </font>
      <fill>
        <patternFill patternType="none">
          <bgColor auto="1"/>
        </patternFill>
      </fill>
    </dxf>
    <dxf>
      <protection locked="1" hidden="0"/>
    </dxf>
    <dxf>
      <protection locked="1" hidden="0"/>
    </dxf>
    <dxf>
      <protection locked="1" hidden="0"/>
    </dxf>
  </dxfs>
  <tableStyles count="0" defaultTableStyle="TableStyleMedium2" defaultPivotStyle="PivotStyleLight16"/>
  <colors>
    <mruColors>
      <color rgb="FFFF3300"/>
      <color rgb="FFFF7C80"/>
      <color rgb="FFFF505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1879028-2F2E-494B-A39D-F9F58CEBE782}" name="Table1" displayName="Table1" ref="A2:A6" totalsRowShown="0" headerRowDxfId="5" dataDxfId="4">
  <autoFilter ref="A2:A6" xr:uid="{C1879028-2F2E-494B-A39D-F9F58CEBE782}"/>
  <tableColumns count="1">
    <tableColumn id="1" xr3:uid="{B6B1A9A7-770A-4B03-9620-EEADE1959C5F}" name="Column1" dataDxfId="3"/>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AEF44-2A36-4537-A52F-0E3508FC5BB6}">
  <sheetPr codeName="Sheet1"/>
  <dimension ref="B1:G30"/>
  <sheetViews>
    <sheetView tabSelected="1" zoomScaleNormal="100" workbookViewId="0">
      <selection activeCell="D8" sqref="D8"/>
    </sheetView>
  </sheetViews>
  <sheetFormatPr defaultRowHeight="15" x14ac:dyDescent="0.25"/>
  <cols>
    <col min="1" max="1" width="7.7109375" customWidth="1"/>
    <col min="2" max="2" width="48.5703125" customWidth="1"/>
    <col min="3" max="3" width="16" customWidth="1"/>
  </cols>
  <sheetData>
    <row r="1" spans="2:7" ht="21" customHeight="1" x14ac:dyDescent="0.25">
      <c r="B1" s="28" t="s">
        <v>11</v>
      </c>
      <c r="C1" s="29"/>
    </row>
    <row r="2" spans="2:7" ht="12" customHeight="1" x14ac:dyDescent="0.25">
      <c r="B2" s="28"/>
      <c r="C2" s="29"/>
    </row>
    <row r="3" spans="2:7" ht="15" customHeight="1" x14ac:dyDescent="0.25">
      <c r="B3" s="30" t="s">
        <v>2</v>
      </c>
      <c r="C3" s="21"/>
      <c r="D3" s="8"/>
    </row>
    <row r="4" spans="2:7" ht="15" customHeight="1" x14ac:dyDescent="0.25">
      <c r="B4" s="31" t="s">
        <v>23</v>
      </c>
      <c r="C4" s="23"/>
    </row>
    <row r="5" spans="2:7" ht="15" customHeight="1" x14ac:dyDescent="0.25">
      <c r="B5" s="30" t="s">
        <v>1</v>
      </c>
      <c r="C5" s="21"/>
    </row>
    <row r="6" spans="2:7" ht="15" customHeight="1" x14ac:dyDescent="0.25">
      <c r="B6" s="30"/>
      <c r="C6" s="29"/>
    </row>
    <row r="7" spans="2:7" ht="15" customHeight="1" x14ac:dyDescent="0.25">
      <c r="B7" s="30" t="s">
        <v>3</v>
      </c>
      <c r="C7" s="22">
        <f ca="1">TODAY()</f>
        <v>45995</v>
      </c>
    </row>
    <row r="8" spans="2:7" ht="17.45" customHeight="1" x14ac:dyDescent="0.25">
      <c r="B8" s="30"/>
      <c r="C8" s="29"/>
    </row>
    <row r="9" spans="2:7" x14ac:dyDescent="0.25">
      <c r="B9" s="32" t="s">
        <v>0</v>
      </c>
      <c r="C9" s="33"/>
      <c r="D9" s="39"/>
    </row>
    <row r="10" spans="2:7" x14ac:dyDescent="0.25">
      <c r="B10" s="34"/>
      <c r="C10" s="43"/>
      <c r="D10" s="1"/>
    </row>
    <row r="11" spans="2:7" x14ac:dyDescent="0.25">
      <c r="B11" s="35" t="s">
        <v>36</v>
      </c>
      <c r="C11" s="27"/>
      <c r="D11" s="40" t="s">
        <v>34</v>
      </c>
      <c r="E11" s="3"/>
      <c r="F11" s="3"/>
      <c r="G11" s="3"/>
    </row>
    <row r="12" spans="2:7" x14ac:dyDescent="0.25">
      <c r="B12" s="36"/>
      <c r="C12" s="44"/>
      <c r="D12" s="39"/>
      <c r="E12" s="3"/>
      <c r="F12" s="3"/>
      <c r="G12" s="3"/>
    </row>
    <row r="13" spans="2:7" x14ac:dyDescent="0.25">
      <c r="B13" s="9" t="s">
        <v>4</v>
      </c>
      <c r="C13" s="27"/>
      <c r="D13" s="40" t="s">
        <v>34</v>
      </c>
      <c r="E13" s="3"/>
      <c r="F13" s="3"/>
      <c r="G13" s="3"/>
    </row>
    <row r="14" spans="2:7" x14ac:dyDescent="0.25">
      <c r="B14" s="36"/>
      <c r="C14" s="44"/>
      <c r="D14" s="1"/>
    </row>
    <row r="15" spans="2:7" x14ac:dyDescent="0.25">
      <c r="B15" s="37" t="s">
        <v>7</v>
      </c>
      <c r="C15" s="45"/>
      <c r="D15" s="41" t="s">
        <v>30</v>
      </c>
      <c r="E15" s="1"/>
      <c r="F15" s="1"/>
      <c r="G15" s="1"/>
    </row>
    <row r="16" spans="2:7" x14ac:dyDescent="0.25">
      <c r="B16" s="37"/>
      <c r="C16" s="24" t="str">
        <f>IF(C15=Background!$A$6,"Verify In Field"," ")</f>
        <v xml:space="preserve"> </v>
      </c>
      <c r="D16" s="42" t="s">
        <v>25</v>
      </c>
      <c r="E16" s="1"/>
      <c r="F16" s="1"/>
      <c r="G16" s="1"/>
    </row>
    <row r="17" spans="2:7" x14ac:dyDescent="0.25">
      <c r="B17" s="38"/>
      <c r="C17" s="44"/>
      <c r="D17" s="1"/>
      <c r="E17" s="1"/>
      <c r="F17" s="1"/>
      <c r="G17" s="1"/>
    </row>
    <row r="18" spans="2:7" x14ac:dyDescent="0.25">
      <c r="B18" s="36"/>
      <c r="C18" s="24" t="str">
        <f>IF(OR(Background!$D$6=TRUE,Background!$D$7=TRUE),"Verify In Field"," ")</f>
        <v xml:space="preserve"> </v>
      </c>
      <c r="D18" s="1"/>
    </row>
    <row r="19" spans="2:7" x14ac:dyDescent="0.25">
      <c r="B19" s="37" t="s">
        <v>12</v>
      </c>
      <c r="C19" s="46" t="str">
        <f>IF(Background!$D$12&lt;9,"See Below",Background!$B$9)</f>
        <v>See Below</v>
      </c>
      <c r="D19" s="1"/>
    </row>
    <row r="20" spans="2:7" x14ac:dyDescent="0.25">
      <c r="B20" s="35"/>
      <c r="C20" s="44"/>
      <c r="D20" s="1"/>
    </row>
    <row r="21" spans="2:7" ht="30.75" customHeight="1" x14ac:dyDescent="0.25">
      <c r="B21" s="25" t="str">
        <f>IF($C$19="Yes","See Requirements Below:",VLOOKUP(Background!D12,Background!A13:B16,2,FALSE))</f>
        <v>Please fill in your name, contact info, and address.</v>
      </c>
      <c r="C21" s="26"/>
      <c r="D21" s="1"/>
    </row>
    <row r="22" spans="2:7" ht="30.75" customHeight="1" x14ac:dyDescent="0.25">
      <c r="B22" s="4" t="str">
        <f>IF($C$19="Yes",Background!$B$20," ")</f>
        <v xml:space="preserve"> </v>
      </c>
      <c r="C22" s="47" t="str">
        <f>IF($C$19="Yes",Background!$A$20," ")</f>
        <v xml:space="preserve"> </v>
      </c>
      <c r="D22" s="1"/>
    </row>
    <row r="23" spans="2:7" x14ac:dyDescent="0.25">
      <c r="B23" s="5"/>
      <c r="C23" s="44"/>
      <c r="D23" s="1"/>
    </row>
    <row r="24" spans="2:7" ht="29.25" customHeight="1" x14ac:dyDescent="0.25">
      <c r="B24" s="4" t="str">
        <f>IF(AND($C$19="Yes",$C$15=Background!$A$4),Background!$B$21," ")</f>
        <v xml:space="preserve"> </v>
      </c>
      <c r="C24" s="48" t="str">
        <f>IF(AND($C$19="Yes",$C$15=Background!$A$4),Background!$A$21," ")</f>
        <v xml:space="preserve"> </v>
      </c>
      <c r="D24" s="1"/>
    </row>
    <row r="25" spans="2:7" x14ac:dyDescent="0.25">
      <c r="B25" s="6"/>
      <c r="C25" s="44"/>
      <c r="D25" s="1"/>
    </row>
    <row r="26" spans="2:7" ht="94.5" customHeight="1" x14ac:dyDescent="0.25">
      <c r="B26" s="4" t="str">
        <f>IF(AND($C$19="Yes",$C$15=Background!$A$4),Background!$B$22," ")</f>
        <v xml:space="preserve"> </v>
      </c>
      <c r="C26" s="48" t="str">
        <f>IF(AND($C$19="Yes",$C$15=Background!$A$4),Background!$A$22," ")</f>
        <v xml:space="preserve"> </v>
      </c>
      <c r="D26" s="1"/>
    </row>
    <row r="27" spans="2:7" x14ac:dyDescent="0.25">
      <c r="B27" s="4"/>
      <c r="C27" s="49"/>
      <c r="D27" s="1"/>
    </row>
    <row r="28" spans="2:7" ht="30" x14ac:dyDescent="0.25">
      <c r="B28" s="7" t="s">
        <v>24</v>
      </c>
      <c r="C28" s="50"/>
      <c r="D28" s="1" t="s">
        <v>32</v>
      </c>
    </row>
    <row r="29" spans="2:7" ht="28.9" customHeight="1" x14ac:dyDescent="0.25">
      <c r="B29" s="2"/>
      <c r="C29" s="2"/>
    </row>
    <row r="30" spans="2:7" x14ac:dyDescent="0.25">
      <c r="B30" s="2"/>
      <c r="C30" s="2"/>
    </row>
  </sheetData>
  <sheetProtection algorithmName="SHA-512" hashValue="XJGidIqpgfkKTABBY4QgSTgzqUsYkNqw0/ojuyqgWC3n41ydMRz01+Wi6GdmtCnhHyKfeeWH9hQTe2H4c3JhrQ==" saltValue="Joe+726iWPotSMSJ0448Gw==" spinCount="100000" sheet="1" objects="1" scenarios="1"/>
  <conditionalFormatting sqref="B21:C21">
    <cfRule type="containsText" dxfId="2" priority="3" operator="containsText" text="See Requirements Below:">
      <formula>NOT(ISERROR(SEARCH("See Requirements Below:",B21)))</formula>
    </cfRule>
  </conditionalFormatting>
  <conditionalFormatting sqref="C3:C5 C11 C13 C15 C28">
    <cfRule type="containsBlanks" dxfId="1" priority="1">
      <formula>LEN(TRIM(C3))=0</formula>
    </cfRule>
  </conditionalFormatting>
  <conditionalFormatting sqref="C19">
    <cfRule type="cellIs" dxfId="0" priority="10" operator="equal">
      <formula>"No"</formula>
    </cfRule>
  </conditionalFormatting>
  <dataValidations xWindow="483" yWindow="591" count="1">
    <dataValidation type="custom" allowBlank="1" showInputMessage="1" showErrorMessage="1" error="Name does not match applicant name." sqref="C28" xr:uid="{E15A8477-DA01-4AF6-B5F6-5B8F8618B355}">
      <formula1>IFERROR(MATCH($C$28,$C$3,0),0)</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xWindow="483" yWindow="591" count="2">
        <x14:dataValidation type="list" allowBlank="1" showInputMessage="1" showErrorMessage="1" error="Select from the drop down menu" prompt="Select from the drop down menu" xr:uid="{82AC3F2E-B674-413B-82B2-FFE275DDA3ED}">
          <x14:formula1>
            <xm:f>Background!$A$3:$A$6</xm:f>
          </x14:formula1>
          <xm:sqref>C15</xm:sqref>
        </x14:dataValidation>
        <x14:dataValidation type="list" allowBlank="1" xr:uid="{908F5217-0672-40C5-AB90-BF3230785FB7}">
          <x14:formula1>
            <xm:f>Background!$E$2:$E$4</xm:f>
          </x14:formula1>
          <xm:sqref>C13 C11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7B22D-161A-4B29-98D6-CBB5DE560763}">
  <dimension ref="A1:G22"/>
  <sheetViews>
    <sheetView workbookViewId="0">
      <selection activeCell="I11" sqref="I11"/>
    </sheetView>
  </sheetViews>
  <sheetFormatPr defaultColWidth="9.140625" defaultRowHeight="15" x14ac:dyDescent="0.25"/>
  <cols>
    <col min="1" max="1" width="18" style="10" customWidth="1"/>
    <col min="2" max="16384" width="9.140625" style="10"/>
  </cols>
  <sheetData>
    <row r="1" spans="1:7" x14ac:dyDescent="0.25">
      <c r="A1" s="10" t="s">
        <v>8</v>
      </c>
      <c r="C1" s="11" t="s">
        <v>10</v>
      </c>
      <c r="E1" s="12" t="s">
        <v>33</v>
      </c>
      <c r="G1" s="13"/>
    </row>
    <row r="2" spans="1:7" x14ac:dyDescent="0.25">
      <c r="A2" s="10" t="s">
        <v>9</v>
      </c>
      <c r="C2" s="12"/>
      <c r="E2" s="12"/>
      <c r="F2" s="11"/>
    </row>
    <row r="3" spans="1:7" x14ac:dyDescent="0.25">
      <c r="A3" s="12"/>
      <c r="C3" s="11" t="s">
        <v>5</v>
      </c>
      <c r="E3" s="11" t="s">
        <v>5</v>
      </c>
      <c r="F3" s="11"/>
    </row>
    <row r="4" spans="1:7" x14ac:dyDescent="0.25">
      <c r="A4" s="11" t="s">
        <v>18</v>
      </c>
      <c r="C4" s="11" t="s">
        <v>6</v>
      </c>
      <c r="E4" s="11" t="s">
        <v>6</v>
      </c>
    </row>
    <row r="5" spans="1:7" x14ac:dyDescent="0.25">
      <c r="A5" s="14" t="s">
        <v>20</v>
      </c>
    </row>
    <row r="6" spans="1:7" x14ac:dyDescent="0.25">
      <c r="A6" s="15" t="s">
        <v>22</v>
      </c>
      <c r="C6" s="16"/>
    </row>
    <row r="7" spans="1:7" x14ac:dyDescent="0.25">
      <c r="C7" s="17"/>
    </row>
    <row r="9" spans="1:7" x14ac:dyDescent="0.25">
      <c r="A9" s="10" t="s">
        <v>28</v>
      </c>
      <c r="B9" s="10" t="str" cm="1">
        <f t="array" ref="B9">IF(AND('CEnC 150.2(b) Checklist'!$C$13="Yes", 'CEnC 150.2(b) Checklist'!$C$11:$C$11="Yes",'CEnC 150.2(b) Checklist'!$C$15&lt;&gt;Background!$A$6),"Yes","No")</f>
        <v>No</v>
      </c>
      <c r="E9" s="10" t="str" cm="1">
        <f t="array" ref="E9">IF('CEnC 150.2(b) Checklist'!C15:C15&lt;&gt;Background!A6,"Yes","No")</f>
        <v>Yes</v>
      </c>
    </row>
    <row r="12" spans="1:7" x14ac:dyDescent="0.25">
      <c r="A12" s="14" t="s">
        <v>19</v>
      </c>
      <c r="D12" s="10">
        <f>MIN(A13:A16)</f>
        <v>0</v>
      </c>
    </row>
    <row r="13" spans="1:7" x14ac:dyDescent="0.25">
      <c r="A13" s="18" cm="1">
        <f t="array" ref="A13">IF(OR(ISBLANK('CEnC 150.2(b) Checklist'!$C$3:$C$5)),0,10)</f>
        <v>0</v>
      </c>
      <c r="B13" s="18" t="s">
        <v>26</v>
      </c>
    </row>
    <row r="14" spans="1:7" x14ac:dyDescent="0.25">
      <c r="A14" s="18" cm="1">
        <f t="array" ref="A14">IF(OR(ISBLANK('CEnC 150.2(b) Checklist'!$C$11:$C$11),ISBLANK('CEnC 150.2(b) Checklist'!$C$13),ISBLANK('CEnC 150.2(b) Checklist'!$C$15),ISBLANK('CEnC 150.2(b) Checklist'!#REF!)),1,10)</f>
        <v>1</v>
      </c>
      <c r="B14" s="14" t="s">
        <v>21</v>
      </c>
    </row>
    <row r="15" spans="1:7" x14ac:dyDescent="0.25">
      <c r="A15" s="10">
        <f>IF(ISBLANK('CEnC 150.2(b) Checklist'!$C$28),3,10)</f>
        <v>3</v>
      </c>
      <c r="B15" s="12" t="s">
        <v>35</v>
      </c>
    </row>
    <row r="16" spans="1:7" x14ac:dyDescent="0.25">
      <c r="A16" s="10">
        <v>9</v>
      </c>
      <c r="B16" s="19" t="s">
        <v>29</v>
      </c>
    </row>
    <row r="19" spans="1:2" x14ac:dyDescent="0.25">
      <c r="A19" s="19" t="s">
        <v>27</v>
      </c>
    </row>
    <row r="20" spans="1:2" x14ac:dyDescent="0.25">
      <c r="A20" s="10" t="s">
        <v>17</v>
      </c>
      <c r="B20" s="20" t="s">
        <v>31</v>
      </c>
    </row>
    <row r="21" spans="1:2" x14ac:dyDescent="0.25">
      <c r="A21" s="19" t="s">
        <v>16</v>
      </c>
      <c r="B21" s="10" t="s">
        <v>13</v>
      </c>
    </row>
    <row r="22" spans="1:2" x14ac:dyDescent="0.25">
      <c r="A22" s="19" t="s">
        <v>15</v>
      </c>
      <c r="B22" s="10" t="s">
        <v>14</v>
      </c>
    </row>
  </sheetData>
  <sheetProtection algorithmName="SHA-512" hashValue="sJhXhm01Ccyxb/5P+0L8V9p23/oHnrz0pJky+h+JO8JxOMVN+dA293jiIJmxdGwYFNDP0gCj5Tz9/hpSLfVtMw==" saltValue="KfAl9WJJrhUSp7VaRKG2Aw==" spinCount="100000" sheet="1" objects="1" scenarios="1"/>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CEnC 150.2(b) Checklist</vt:lpstr>
      <vt:lpstr>Background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Jun Liu</dc:creator>
  <cp:lastModifiedBy>Jun Liu</cp:lastModifiedBy>
  <cp:lastPrinted>2024-12-02T23:25:34Z</cp:lastPrinted>
  <dcterms:created xsi:type="dcterms:W3CDTF">2025-05-15T15:28:27Z</dcterms:created>
  <dcterms:modified xsi:type="dcterms:W3CDTF">2025-12-04T19:39:29Z</dcterms:modified>
</cp:coreProperties>
</file>